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incomestatements" sheetId="1" r:id="rId1"/>
    <sheet name="Balance Sheet " sheetId="2" r:id="rId2"/>
    <sheet name="equitystatement " sheetId="3" r:id="rId3"/>
    <sheet name="cashflow" sheetId="4" r:id="rId4"/>
  </sheets>
  <definedNames>
    <definedName name="_xlnm.Print_Area" localSheetId="2">'equitystatement '!$A$1:$H$54</definedName>
  </definedNames>
  <calcPr fullCalcOnLoad="1"/>
</workbook>
</file>

<file path=xl/sharedStrings.xml><?xml version="1.0" encoding="utf-8"?>
<sst xmlns="http://schemas.openxmlformats.org/spreadsheetml/2006/main" count="187" uniqueCount="147">
  <si>
    <t>PSC  INDUSTRIES BERHAD</t>
  </si>
  <si>
    <t xml:space="preserve">(Company No. : 11106-V) </t>
  </si>
  <si>
    <t>CONDENSED CONSOLIDATED INCOME STATEMENTS</t>
  </si>
  <si>
    <t xml:space="preserve"> for the quarter ended 31/12/2005.</t>
  </si>
  <si>
    <t>(The figures have not been audited)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</si>
  <si>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</si>
  <si>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</si>
  <si>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</si>
  <si>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</si>
  <si>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</si>
  <si>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</si>
  <si>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</si>
  <si>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</si>
  <si>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</si>
  <si>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</si>
  <si>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31/12/2005</t>
  </si>
  <si>
    <t>31/12/2004</t>
  </si>
  <si>
    <t>RM'000</t>
  </si>
  <si>
    <t>Revenue</t>
  </si>
  <si>
    <t>Operating expenses</t>
  </si>
  <si>
    <t>Operating income</t>
  </si>
  <si>
    <t>Loss from Operations</t>
  </si>
  <si>
    <t>Finance costs</t>
  </si>
  <si>
    <t xml:space="preserve">Gain on disposal of a </t>
  </si>
  <si>
    <t xml:space="preserve"> subsidiary company</t>
  </si>
  <si>
    <t>Impairment of property, plant</t>
  </si>
  <si>
    <t xml:space="preserve"> &amp; equipment</t>
  </si>
  <si>
    <t>Goodwill written off</t>
  </si>
  <si>
    <t>Provision for doubtful debts</t>
  </si>
  <si>
    <t xml:space="preserve">  written off</t>
  </si>
  <si>
    <t>Revision of profit margin for</t>
  </si>
  <si>
    <t xml:space="preserve">  Offshore Patrol Vessels project</t>
  </si>
  <si>
    <t>Share of loss of associated</t>
  </si>
  <si>
    <t xml:space="preserve"> companies</t>
  </si>
  <si>
    <t>Loss before tax</t>
  </si>
  <si>
    <t>Taxation</t>
  </si>
  <si>
    <t>Loss after tax</t>
  </si>
  <si>
    <t>Minority interest</t>
  </si>
  <si>
    <t>Net loss for the period</t>
  </si>
  <si>
    <t xml:space="preserve">Basic earnings per </t>
  </si>
  <si>
    <t>ordinary share (sen)</t>
  </si>
  <si>
    <t>(The condensed Consolidated Income Statements Should be read in conjunction with the Annual Financial Statements</t>
  </si>
  <si>
    <t xml:space="preserve"> for the year ended 31 December 2004)</t>
  </si>
  <si>
    <t>Remarks: The preceding year results are based on audited figures.</t>
  </si>
  <si>
    <t>PSC INDUSTRIES BERHAD</t>
  </si>
  <si>
    <t>(Company No.: 11106-V)</t>
  </si>
  <si>
    <t>CONDENSED CONSOLIDATED BALANCE SHEET</t>
  </si>
  <si>
    <t>(UNAUDITED)</t>
  </si>
  <si>
    <t>(AUDITED)</t>
  </si>
  <si>
    <t>AS AT</t>
  </si>
  <si>
    <t>Property, plant and equipment</t>
  </si>
  <si>
    <t>Intangible Assets</t>
  </si>
  <si>
    <t>Other investments</t>
  </si>
  <si>
    <t>Associate companies</t>
  </si>
  <si>
    <t>Associate company</t>
  </si>
  <si>
    <t>Current Assets</t>
  </si>
  <si>
    <t>Inventories</t>
  </si>
  <si>
    <t>Offshore Patrol vessels expenditure</t>
  </si>
  <si>
    <t>Trade and other receivables</t>
  </si>
  <si>
    <t>Deposits, bank and cash balances</t>
  </si>
  <si>
    <t>Current Liabilities</t>
  </si>
  <si>
    <t>Trade  &amp; other payable</t>
  </si>
  <si>
    <t>Overdraft &amp; Short Term Borrowings</t>
  </si>
  <si>
    <t>Net Current Liabilities</t>
  </si>
  <si>
    <t>Share Capital</t>
  </si>
  <si>
    <t>Reserves</t>
  </si>
  <si>
    <t>Shareholders' Funds</t>
  </si>
  <si>
    <t>Minority Interests</t>
  </si>
  <si>
    <t>Long Term Liabilities</t>
  </si>
  <si>
    <t>Borrowings</t>
  </si>
  <si>
    <t>Other deferred liabilities</t>
  </si>
  <si>
    <t>Net assets per share (RM)</t>
  </si>
  <si>
    <t>(The condensed Balance Sheets should be read in conjunction with the Annual  Financial</t>
  </si>
  <si>
    <t xml:space="preserve"> Statements for the year ended 31 December 2004)</t>
  </si>
  <si>
    <t xml:space="preserve">                          Non distributable</t>
  </si>
  <si>
    <t>Distributable</t>
  </si>
  <si>
    <t>Revaluation reserve,</t>
  </si>
  <si>
    <t>Share</t>
  </si>
  <si>
    <t>exchange fuctuation</t>
  </si>
  <si>
    <t>Retained</t>
  </si>
  <si>
    <t>Premium</t>
  </si>
  <si>
    <t>reserve, capital reserve</t>
  </si>
  <si>
    <t>Profits</t>
  </si>
  <si>
    <t>Total</t>
  </si>
  <si>
    <t>12 months ended</t>
  </si>
  <si>
    <t>31.12.2005</t>
  </si>
  <si>
    <t xml:space="preserve">Balance as at </t>
  </si>
  <si>
    <t xml:space="preserve">01.01.2005 </t>
  </si>
  <si>
    <t>Net loss  for the year</t>
  </si>
  <si>
    <t>Net gain not recognised in the</t>
  </si>
  <si>
    <t xml:space="preserve">  income statements</t>
  </si>
  <si>
    <t>-Currency translations</t>
  </si>
  <si>
    <t>Balance as at 31.12.2005</t>
  </si>
  <si>
    <t>31.12.2004</t>
  </si>
  <si>
    <t>01.01.2004</t>
  </si>
  <si>
    <t xml:space="preserve">-realisation upon disposal of </t>
  </si>
  <si>
    <t xml:space="preserve">   subsidiary company</t>
  </si>
  <si>
    <t>Private placement of 15,825,000</t>
  </si>
  <si>
    <t>ordinary shares at RM5.40 each</t>
  </si>
  <si>
    <t>Net profit  for the year</t>
  </si>
  <si>
    <t xml:space="preserve">Final dividend paid for </t>
  </si>
  <si>
    <t xml:space="preserve"> year ended 31.12.2004</t>
  </si>
  <si>
    <t>Expenses on private placement</t>
  </si>
  <si>
    <t>Balance as at 31.12.2004</t>
  </si>
  <si>
    <t xml:space="preserve">(The condensed Consolidated Statements of Changes in Equity  should be read in conjunction </t>
  </si>
  <si>
    <t xml:space="preserve"> with the Annual Financial Statements for the year ended 31 December 2004)</t>
  </si>
  <si>
    <t>Condensed Consolidated Cash Flow Statements</t>
  </si>
  <si>
    <t>For the year ended 31 December 2005</t>
  </si>
  <si>
    <t>9 months</t>
  </si>
  <si>
    <t>12 months</t>
  </si>
  <si>
    <t xml:space="preserve">ended </t>
  </si>
  <si>
    <t>(RM)</t>
  </si>
  <si>
    <t>Net loss before tax</t>
  </si>
  <si>
    <t xml:space="preserve">  Adjustments for:-</t>
  </si>
  <si>
    <t xml:space="preserve">   Non-cash items</t>
  </si>
  <si>
    <t xml:space="preserve">   Non-operating items (which are investing/financing)</t>
  </si>
  <si>
    <t>Changes in working capital:-</t>
  </si>
  <si>
    <t xml:space="preserve">  Net change in current assets</t>
  </si>
  <si>
    <t xml:space="preserve">  Net change in current liabilities</t>
  </si>
  <si>
    <t xml:space="preserve">  Net cash used in operating activities</t>
  </si>
  <si>
    <t>Investing activities</t>
  </si>
  <si>
    <t xml:space="preserve">  Interest received</t>
  </si>
  <si>
    <t xml:space="preserve">  Purchase of property, plant &amp; equipment</t>
  </si>
  <si>
    <t xml:space="preserve">  Proceeds from disposal of property, plant &amp; equipment</t>
  </si>
  <si>
    <t xml:space="preserve">  Proceeds from disposal of subsidiary  company</t>
  </si>
  <si>
    <t xml:space="preserve">  Purchase of associated company</t>
  </si>
  <si>
    <t xml:space="preserve">  Purchase of subsidiary  company</t>
  </si>
  <si>
    <t xml:space="preserve">  Withdrawal from fixed deposit pledged</t>
  </si>
  <si>
    <t xml:space="preserve">  Net cash generated from investing activities</t>
  </si>
  <si>
    <t>Financing activities</t>
  </si>
  <si>
    <t xml:space="preserve">  Dividends paid to shareholders</t>
  </si>
  <si>
    <t xml:space="preserve">  Dividends paid to minority interests</t>
  </si>
  <si>
    <t xml:space="preserve">  Bank borrowings</t>
  </si>
  <si>
    <t xml:space="preserve">  Private placement expenses</t>
  </si>
  <si>
    <t xml:space="preserve">  Share capital issued</t>
  </si>
  <si>
    <t xml:space="preserve">  Net cash generated from financing activities</t>
  </si>
  <si>
    <t>Net change in Cash &amp; Cash Equivalents</t>
  </si>
  <si>
    <t>Cash &amp; Cash equivalents at beginning of period</t>
  </si>
  <si>
    <t>Effect of foreign exchange rate changes</t>
  </si>
  <si>
    <t>Cash &amp; Cash equivalents at end of period</t>
  </si>
  <si>
    <t>(The condensed Consolidated Cash Flow Statements should be read in conjunction with the</t>
  </si>
  <si>
    <t>Annual Financial Statements for the year ended 31 December 2004)</t>
  </si>
  <si>
    <t>Deferred expenditure/assets</t>
  </si>
  <si>
    <t>Investment Property</t>
  </si>
  <si>
    <t>Operating loss before changes in working capital</t>
  </si>
  <si>
    <t xml:space="preserve">              For the year ended 31 December 2005</t>
  </si>
  <si>
    <t xml:space="preserve">             Condensed Consolidated Statements of Changes in Equity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</si>
</sst>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\ ;\(&quot;$&quot;#,##0\)"/>
    <numFmt numFmtId="174" formatCode="m/d"/>
    <numFmt numFmtId="175" formatCode="#,##0_ ;[Red]\-#,##0\ "/>
    <numFmt numFmtId="176" formatCode="\(#,##0\);[Red]\(#,##0\)"/>
    <numFmt numFmtId="177" formatCode="#,##0_ ;[Red]\(#,##0\)\ "/>
    <numFmt numFmtId="178" formatCode="d\-mmm\-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" xfId="0" applyNumberFormat="1" applyFill="1" applyBorder="1" applyAlignment="1">
      <alignment/>
    </xf>
    <xf numFmtId="172" fontId="0" fillId="0" borderId="6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6" fillId="0" borderId="3" xfId="0" applyFont="1" applyBorder="1" applyAlignment="1">
      <alignment/>
    </xf>
    <xf numFmtId="172" fontId="0" fillId="0" borderId="7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5" xfId="0" applyNumberFormat="1" applyFill="1" applyBorder="1" applyAlignment="1">
      <alignment/>
    </xf>
    <xf numFmtId="172" fontId="0" fillId="0" borderId="4" xfId="0" applyNumberFormat="1" applyFill="1" applyBorder="1" applyAlignment="1">
      <alignment/>
    </xf>
    <xf numFmtId="0" fontId="1" fillId="0" borderId="8" xfId="0" applyFont="1" applyBorder="1" applyAlignment="1">
      <alignment/>
    </xf>
    <xf numFmtId="172" fontId="0" fillId="0" borderId="9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8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1" fontId="0" fillId="0" borderId="0" xfId="15" applyNumberForma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0" fillId="0" borderId="0" xfId="15" applyNumberFormat="1" applyAlignment="1">
      <alignment/>
    </xf>
    <xf numFmtId="0" fontId="2" fillId="0" borderId="0" xfId="0" applyFont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0" fontId="2" fillId="0" borderId="0" xfId="0" applyFont="1" applyAlignment="1">
      <alignment/>
    </xf>
    <xf numFmtId="172" fontId="0" fillId="0" borderId="4" xfId="15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2" xfId="15" applyNumberFormat="1" applyFont="1" applyBorder="1" applyAlignment="1">
      <alignment/>
    </xf>
    <xf numFmtId="172" fontId="1" fillId="0" borderId="12" xfId="15" applyNumberFormat="1" applyFont="1" applyBorder="1" applyAlignment="1">
      <alignment/>
    </xf>
    <xf numFmtId="172" fontId="0" fillId="0" borderId="7" xfId="15" applyNumberFormat="1" applyBorder="1" applyAlignment="1">
      <alignment/>
    </xf>
    <xf numFmtId="172" fontId="0" fillId="0" borderId="0" xfId="15" applyNumberFormat="1" applyBorder="1" applyAlignment="1">
      <alignment/>
    </xf>
    <xf numFmtId="39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175" fontId="0" fillId="0" borderId="0" xfId="0" applyNumberFormat="1" applyAlignment="1">
      <alignment/>
    </xf>
    <xf numFmtId="15" fontId="10" fillId="0" borderId="0" xfId="0" applyNumberFormat="1" applyFont="1" applyAlignment="1" quotePrefix="1">
      <alignment horizontal="left"/>
    </xf>
    <xf numFmtId="37" fontId="0" fillId="0" borderId="0" xfId="0" applyNumberFormat="1" applyAlignment="1">
      <alignment/>
    </xf>
    <xf numFmtId="171" fontId="0" fillId="0" borderId="0" xfId="15" applyAlignment="1">
      <alignment/>
    </xf>
    <xf numFmtId="171" fontId="0" fillId="0" borderId="0" xfId="15" applyAlignment="1">
      <alignment/>
    </xf>
    <xf numFmtId="0" fontId="0" fillId="0" borderId="0" xfId="0" applyAlignment="1" quotePrefix="1">
      <alignment/>
    </xf>
    <xf numFmtId="171" fontId="0" fillId="0" borderId="0" xfId="15" applyAlignment="1">
      <alignment horizontal="right"/>
    </xf>
    <xf numFmtId="175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43" fontId="0" fillId="0" borderId="0" xfId="0" applyNumberFormat="1" applyAlignment="1">
      <alignment/>
    </xf>
    <xf numFmtId="176" fontId="0" fillId="0" borderId="0" xfId="0" applyNumberFormat="1" applyAlignment="1">
      <alignment/>
    </xf>
    <xf numFmtId="38" fontId="0" fillId="0" borderId="12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178" fontId="9" fillId="0" borderId="0" xfId="0" applyNumberFormat="1" applyFont="1" applyAlignment="1" quotePrefix="1">
      <alignment horizontal="right"/>
    </xf>
    <xf numFmtId="38" fontId="0" fillId="0" borderId="0" xfId="0" applyNumberFormat="1" applyAlignment="1">
      <alignment/>
    </xf>
    <xf numFmtId="38" fontId="0" fillId="0" borderId="7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Fill="1" applyAlignment="1">
      <alignment/>
    </xf>
    <xf numFmtId="38" fontId="0" fillId="0" borderId="14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172" fontId="0" fillId="0" borderId="6" xfId="0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0.421875" style="0" customWidth="1"/>
    <col min="2" max="2" width="20.140625" style="0" customWidth="1"/>
    <col min="3" max="3" width="3.7109375" style="0" hidden="1" customWidth="1"/>
    <col min="4" max="4" width="19.421875" style="2" customWidth="1"/>
    <col min="5" max="5" width="19.7109375" style="0" customWidth="1"/>
    <col min="6" max="6" width="3.7109375" style="0" hidden="1" customWidth="1"/>
    <col min="7" max="7" width="19.28125" style="2" customWidth="1"/>
  </cols>
  <sheetData>
    <row r="1" ht="15.75">
      <c r="A1" s="1" t="s">
        <v>0</v>
      </c>
    </row>
    <row r="2" ht="12.75">
      <c r="A2" s="3" t="s">
        <v>1</v>
      </c>
    </row>
    <row r="4" ht="15.75">
      <c r="A4" s="1" t="s">
        <v>2</v>
      </c>
    </row>
    <row r="5" spans="1:7" ht="15.75">
      <c r="A5" s="1" t="s">
        <v>3</v>
      </c>
      <c r="B5" s="4"/>
      <c r="E5" s="5"/>
      <c r="F5" s="5"/>
      <c r="G5" s="97"/>
    </row>
    <row r="6" spans="1:7" ht="15">
      <c r="A6" s="5" t="s">
        <v>4</v>
      </c>
      <c r="B6" s="4"/>
      <c r="E6" s="5"/>
      <c r="F6" s="5"/>
      <c r="G6" s="97"/>
    </row>
    <row r="8" ht="15.75">
      <c r="A8" s="1"/>
    </row>
    <row r="10" spans="1:7" ht="12.75">
      <c r="A10" s="6"/>
      <c r="B10" s="102" t="s">
        <v>5</v>
      </c>
      <c r="C10" s="103"/>
      <c r="D10" s="104"/>
      <c r="E10" s="105" t="s">
        <v>6</v>
      </c>
      <c r="F10" s="106"/>
      <c r="G10" s="107"/>
    </row>
    <row r="11" spans="1:7" ht="12.75">
      <c r="A11" s="7"/>
      <c r="B11" s="8" t="s">
        <v>7</v>
      </c>
      <c r="C11" s="9"/>
      <c r="D11" s="10" t="s">
        <v>8</v>
      </c>
      <c r="E11" s="8" t="s">
        <v>7</v>
      </c>
      <c r="F11" s="6"/>
      <c r="G11" s="10" t="s">
        <v>8</v>
      </c>
    </row>
    <row r="12" spans="1:7" ht="12.75">
      <c r="A12" s="7"/>
      <c r="B12" s="11" t="s">
        <v>9</v>
      </c>
      <c r="C12" s="9"/>
      <c r="D12" s="12" t="s">
        <v>10</v>
      </c>
      <c r="E12" s="11" t="s">
        <v>11</v>
      </c>
      <c r="F12" s="7"/>
      <c r="G12" s="12" t="s">
        <v>10</v>
      </c>
    </row>
    <row r="13" spans="1:7" ht="12.75">
      <c r="A13" s="7"/>
      <c r="B13" s="11" t="s">
        <v>12</v>
      </c>
      <c r="C13" s="9"/>
      <c r="D13" s="12" t="s">
        <v>12</v>
      </c>
      <c r="E13" s="11" t="s">
        <v>13</v>
      </c>
      <c r="F13" s="7"/>
      <c r="G13" s="12" t="s">
        <v>14</v>
      </c>
    </row>
    <row r="14" spans="1:7" ht="12.75">
      <c r="A14" s="7"/>
      <c r="B14" s="13" t="s">
        <v>15</v>
      </c>
      <c r="C14" s="9"/>
      <c r="D14" s="14" t="s">
        <v>16</v>
      </c>
      <c r="E14" s="13" t="s">
        <v>15</v>
      </c>
      <c r="F14" s="11"/>
      <c r="G14" s="14" t="s">
        <v>16</v>
      </c>
    </row>
    <row r="15" spans="1:7" ht="12.75">
      <c r="A15" s="15"/>
      <c r="B15" s="16" t="s">
        <v>17</v>
      </c>
      <c r="C15" s="9"/>
      <c r="D15" s="17" t="s">
        <v>17</v>
      </c>
      <c r="E15" s="16" t="s">
        <v>17</v>
      </c>
      <c r="F15" s="11"/>
      <c r="G15" s="17" t="s">
        <v>17</v>
      </c>
    </row>
    <row r="16" spans="1:7" ht="12.75">
      <c r="A16" s="6"/>
      <c r="B16" s="18"/>
      <c r="C16" s="18"/>
      <c r="D16" s="19"/>
      <c r="E16" s="20"/>
      <c r="F16" s="7"/>
      <c r="G16" s="19"/>
    </row>
    <row r="17" spans="1:7" ht="12.75">
      <c r="A17" s="21" t="s">
        <v>18</v>
      </c>
      <c r="B17" s="22">
        <f>+E17-139591</f>
        <v>33594</v>
      </c>
      <c r="C17" s="22"/>
      <c r="D17" s="23">
        <f>G17-404964</f>
        <v>126838</v>
      </c>
      <c r="E17" s="98">
        <v>173185</v>
      </c>
      <c r="F17" s="25"/>
      <c r="G17" s="23">
        <f>531802</f>
        <v>531802</v>
      </c>
    </row>
    <row r="18" spans="1:7" ht="15.75">
      <c r="A18" s="26"/>
      <c r="B18" s="22"/>
      <c r="C18" s="22"/>
      <c r="D18" s="23"/>
      <c r="E18" s="24"/>
      <c r="F18" s="25"/>
      <c r="G18" s="23"/>
    </row>
    <row r="19" spans="1:7" ht="12.75">
      <c r="A19" s="21"/>
      <c r="B19" s="22"/>
      <c r="C19" s="22"/>
      <c r="D19" s="23"/>
      <c r="E19" s="24"/>
      <c r="F19" s="25"/>
      <c r="G19" s="23"/>
    </row>
    <row r="20" spans="1:7" ht="12.75">
      <c r="A20" s="21" t="s">
        <v>19</v>
      </c>
      <c r="B20" s="22">
        <f>E20+166803</f>
        <v>-115727</v>
      </c>
      <c r="C20" s="22"/>
      <c r="D20" s="23">
        <f>G20+396360</f>
        <v>-160600</v>
      </c>
      <c r="E20" s="24">
        <v>-282530</v>
      </c>
      <c r="F20" s="25"/>
      <c r="G20" s="23">
        <f>-556960</f>
        <v>-556960</v>
      </c>
    </row>
    <row r="21" spans="1:7" ht="12.75">
      <c r="A21" s="21"/>
      <c r="B21" s="22"/>
      <c r="C21" s="22"/>
      <c r="D21" s="23"/>
      <c r="E21" s="24"/>
      <c r="F21" s="25"/>
      <c r="G21" s="23"/>
    </row>
    <row r="22" spans="1:7" ht="12.75">
      <c r="A22" s="21"/>
      <c r="B22" s="22"/>
      <c r="C22" s="22"/>
      <c r="D22" s="23"/>
      <c r="E22" s="24"/>
      <c r="F22" s="25"/>
      <c r="G22" s="23"/>
    </row>
    <row r="23" spans="1:7" ht="12.75">
      <c r="A23" s="21" t="s">
        <v>20</v>
      </c>
      <c r="B23" s="22">
        <f>E23-11108</f>
        <v>34455</v>
      </c>
      <c r="C23" s="22"/>
      <c r="D23" s="23">
        <f>G23-7245</f>
        <v>6033</v>
      </c>
      <c r="E23" s="98">
        <v>45563</v>
      </c>
      <c r="F23" s="25"/>
      <c r="G23" s="23">
        <v>13278</v>
      </c>
    </row>
    <row r="24" spans="1:7" ht="12.75">
      <c r="A24" s="21"/>
      <c r="B24" s="22"/>
      <c r="C24" s="22"/>
      <c r="D24" s="23"/>
      <c r="E24" s="24"/>
      <c r="F24" s="25"/>
      <c r="G24" s="23"/>
    </row>
    <row r="25" spans="1:7" ht="12.75">
      <c r="A25" s="21"/>
      <c r="B25" s="22"/>
      <c r="C25" s="22"/>
      <c r="D25" s="23"/>
      <c r="E25" s="24"/>
      <c r="F25" s="25"/>
      <c r="G25" s="23"/>
    </row>
    <row r="26" spans="1:7" ht="12.75">
      <c r="A26" s="21" t="s">
        <v>21</v>
      </c>
      <c r="B26" s="27">
        <f>SUM(B17:B23)</f>
        <v>-47678</v>
      </c>
      <c r="C26" s="27">
        <f>SUM(C17:C23)</f>
        <v>0</v>
      </c>
      <c r="D26" s="28">
        <f>SUM(D17:D23)</f>
        <v>-27729</v>
      </c>
      <c r="E26" s="29">
        <f>SUM(E17:E23)</f>
        <v>-63782</v>
      </c>
      <c r="F26" s="25"/>
      <c r="G26" s="28">
        <f>SUM(G17:G23)</f>
        <v>-11880</v>
      </c>
    </row>
    <row r="27" spans="1:7" ht="12.75">
      <c r="A27" s="21"/>
      <c r="B27" s="22"/>
      <c r="C27" s="22"/>
      <c r="D27" s="23"/>
      <c r="E27" s="24"/>
      <c r="F27" s="25"/>
      <c r="G27" s="23"/>
    </row>
    <row r="28" spans="1:7" ht="12.75">
      <c r="A28" s="21"/>
      <c r="B28" s="22"/>
      <c r="C28" s="22"/>
      <c r="D28" s="23"/>
      <c r="E28" s="24"/>
      <c r="F28" s="25"/>
      <c r="G28" s="23"/>
    </row>
    <row r="29" spans="1:7" ht="12.75">
      <c r="A29" s="21" t="s">
        <v>22</v>
      </c>
      <c r="B29" s="22">
        <f>E29+63942</f>
        <v>-36900</v>
      </c>
      <c r="C29" s="22"/>
      <c r="D29" s="23">
        <f>G29+41358</f>
        <v>-14010</v>
      </c>
      <c r="E29" s="24">
        <v>-100842</v>
      </c>
      <c r="F29" s="25"/>
      <c r="G29" s="23">
        <f>-55368</f>
        <v>-55368</v>
      </c>
    </row>
    <row r="30" spans="1:7" ht="12.75">
      <c r="A30" s="21"/>
      <c r="B30" s="22"/>
      <c r="C30" s="22"/>
      <c r="D30" s="23"/>
      <c r="E30" s="24"/>
      <c r="F30" s="25"/>
      <c r="G30" s="23"/>
    </row>
    <row r="31" spans="1:7" ht="12.75">
      <c r="A31" s="21" t="s">
        <v>23</v>
      </c>
      <c r="B31" s="22"/>
      <c r="C31" s="22"/>
      <c r="D31" s="23"/>
      <c r="E31" s="24"/>
      <c r="F31" s="25"/>
      <c r="G31" s="23"/>
    </row>
    <row r="32" spans="1:7" ht="12.75">
      <c r="A32" s="21" t="s">
        <v>24</v>
      </c>
      <c r="B32" s="22">
        <f>E32</f>
        <v>1327767</v>
      </c>
      <c r="C32" s="22"/>
      <c r="D32" s="23">
        <f>G32</f>
        <v>28814</v>
      </c>
      <c r="E32" s="24">
        <v>1327767</v>
      </c>
      <c r="F32" s="25"/>
      <c r="G32" s="23">
        <v>28814</v>
      </c>
    </row>
    <row r="33" spans="1:7" ht="12.75">
      <c r="A33" s="21"/>
      <c r="B33" s="22"/>
      <c r="C33" s="22"/>
      <c r="D33" s="23"/>
      <c r="E33" s="24"/>
      <c r="F33" s="25"/>
      <c r="G33" s="23"/>
    </row>
    <row r="34" spans="1:7" ht="12.75">
      <c r="A34" s="21" t="s">
        <v>25</v>
      </c>
      <c r="B34" s="22"/>
      <c r="C34" s="22"/>
      <c r="D34" s="23"/>
      <c r="E34" s="24"/>
      <c r="F34" s="25"/>
      <c r="G34" s="23"/>
    </row>
    <row r="35" spans="1:7" ht="12.75">
      <c r="A35" s="21" t="s">
        <v>26</v>
      </c>
      <c r="B35" s="22">
        <f>E35</f>
        <v>-37543</v>
      </c>
      <c r="C35" s="22"/>
      <c r="D35" s="23">
        <v>0</v>
      </c>
      <c r="E35" s="24">
        <f>-37543</f>
        <v>-37543</v>
      </c>
      <c r="F35" s="25"/>
      <c r="G35" s="23">
        <v>0</v>
      </c>
    </row>
    <row r="36" spans="1:7" ht="12.75">
      <c r="A36" s="21"/>
      <c r="B36" s="22"/>
      <c r="C36" s="22"/>
      <c r="D36" s="23"/>
      <c r="E36" s="24"/>
      <c r="F36" s="25"/>
      <c r="G36" s="23"/>
    </row>
    <row r="37" spans="1:7" ht="12.75">
      <c r="A37" s="21" t="s">
        <v>27</v>
      </c>
      <c r="B37" s="22">
        <f>E37</f>
        <v>-203497</v>
      </c>
      <c r="C37" s="22"/>
      <c r="D37" s="23">
        <v>0</v>
      </c>
      <c r="E37" s="24">
        <f>-203497</f>
        <v>-203497</v>
      </c>
      <c r="F37" s="25"/>
      <c r="G37" s="23">
        <v>0</v>
      </c>
    </row>
    <row r="38" spans="1:7" ht="12.75">
      <c r="A38" s="21"/>
      <c r="B38" s="22"/>
      <c r="C38" s="22"/>
      <c r="D38" s="23"/>
      <c r="E38" s="24"/>
      <c r="F38" s="25"/>
      <c r="G38" s="23"/>
    </row>
    <row r="39" spans="1:7" ht="12.75">
      <c r="A39" s="21" t="s">
        <v>28</v>
      </c>
      <c r="B39" s="22">
        <f>E39+224187</f>
        <v>-66668</v>
      </c>
      <c r="C39" s="22"/>
      <c r="D39" s="23">
        <f>G39</f>
        <v>-66775</v>
      </c>
      <c r="E39" s="24">
        <v>-290855</v>
      </c>
      <c r="F39" s="25"/>
      <c r="G39" s="23">
        <v>-66775</v>
      </c>
    </row>
    <row r="40" spans="1:7" ht="12.75">
      <c r="A40" s="21"/>
      <c r="B40" s="22"/>
      <c r="C40" s="22"/>
      <c r="D40" s="23"/>
      <c r="E40" s="24"/>
      <c r="F40" s="25"/>
      <c r="G40" s="23"/>
    </row>
    <row r="41" spans="1:7" ht="12.75">
      <c r="A41" s="21" t="s">
        <v>142</v>
      </c>
      <c r="B41" s="22">
        <f>E41+5535</f>
        <v>-654983</v>
      </c>
      <c r="C41" s="22"/>
      <c r="D41" s="23">
        <f>G41</f>
        <v>-19784</v>
      </c>
      <c r="E41" s="24">
        <f>-660518</f>
        <v>-660518</v>
      </c>
      <c r="F41" s="25"/>
      <c r="G41" s="23">
        <v>-19784</v>
      </c>
    </row>
    <row r="42" spans="1:7" ht="12.75">
      <c r="A42" s="21" t="s">
        <v>29</v>
      </c>
      <c r="B42" s="22"/>
      <c r="C42" s="22"/>
      <c r="D42" s="23"/>
      <c r="E42" s="24"/>
      <c r="F42" s="25"/>
      <c r="G42" s="23"/>
    </row>
    <row r="43" spans="1:7" ht="12.75">
      <c r="A43" s="21"/>
      <c r="B43" s="22"/>
      <c r="C43" s="22"/>
      <c r="D43" s="23"/>
      <c r="E43" s="24"/>
      <c r="F43" s="25"/>
      <c r="G43" s="23"/>
    </row>
    <row r="44" spans="1:7" ht="12.75">
      <c r="A44" s="21" t="s">
        <v>30</v>
      </c>
      <c r="B44" s="22"/>
      <c r="C44" s="22"/>
      <c r="D44" s="23"/>
      <c r="E44" s="24"/>
      <c r="F44" s="25"/>
      <c r="G44" s="23"/>
    </row>
    <row r="45" spans="1:7" ht="12.75">
      <c r="A45" s="21" t="s">
        <v>31</v>
      </c>
      <c r="B45" s="22">
        <f>E45+229440</f>
        <v>-377459</v>
      </c>
      <c r="C45" s="22"/>
      <c r="D45" s="23">
        <f>G45</f>
        <v>-407064</v>
      </c>
      <c r="E45" s="24">
        <v>-606899</v>
      </c>
      <c r="F45" s="25"/>
      <c r="G45" s="23">
        <v>-407064</v>
      </c>
    </row>
    <row r="46" spans="1:7" ht="12.75">
      <c r="A46" s="21"/>
      <c r="B46" s="22"/>
      <c r="C46" s="22"/>
      <c r="D46" s="23"/>
      <c r="E46" s="24"/>
      <c r="F46" s="25"/>
      <c r="G46" s="23"/>
    </row>
    <row r="47" spans="1:7" ht="12.75">
      <c r="A47" s="21" t="s">
        <v>32</v>
      </c>
      <c r="B47" s="22"/>
      <c r="C47" s="22"/>
      <c r="D47" s="23"/>
      <c r="E47" s="24"/>
      <c r="F47" s="25"/>
      <c r="G47" s="23"/>
    </row>
    <row r="48" spans="1:7" ht="12.75">
      <c r="A48" s="21" t="s">
        <v>33</v>
      </c>
      <c r="B48" s="22">
        <f>E48+58</f>
        <v>-1</v>
      </c>
      <c r="C48" s="22"/>
      <c r="D48" s="23">
        <v>0</v>
      </c>
      <c r="E48" s="24">
        <v>-59</v>
      </c>
      <c r="F48" s="25"/>
      <c r="G48" s="23">
        <v>0</v>
      </c>
    </row>
    <row r="49" spans="1:7" ht="12.75">
      <c r="A49" s="21"/>
      <c r="B49" s="22"/>
      <c r="C49" s="22"/>
      <c r="D49" s="23"/>
      <c r="E49" s="24"/>
      <c r="F49" s="25"/>
      <c r="G49" s="23"/>
    </row>
    <row r="50" spans="1:7" ht="12.75">
      <c r="A50" s="21" t="s">
        <v>34</v>
      </c>
      <c r="B50" s="27">
        <f>SUM(B26:B49)</f>
        <v>-96962</v>
      </c>
      <c r="C50" s="27">
        <f>SUM(C26:C29)</f>
        <v>0</v>
      </c>
      <c r="D50" s="28">
        <f>SUM(D26:D49)</f>
        <v>-506548</v>
      </c>
      <c r="E50" s="29">
        <f>SUM(E26:E49)</f>
        <v>-636228</v>
      </c>
      <c r="F50" s="25"/>
      <c r="G50" s="28">
        <f>SUM(G26:G49)</f>
        <v>-532057</v>
      </c>
    </row>
    <row r="51" spans="1:7" ht="12.75">
      <c r="A51" s="21"/>
      <c r="B51" s="22"/>
      <c r="C51" s="22"/>
      <c r="D51" s="23"/>
      <c r="E51" s="24"/>
      <c r="F51" s="25"/>
      <c r="G51" s="23"/>
    </row>
    <row r="52" spans="1:7" ht="12.75">
      <c r="A52" s="21"/>
      <c r="B52" s="22"/>
      <c r="C52" s="22"/>
      <c r="D52" s="23"/>
      <c r="E52" s="24"/>
      <c r="F52" s="25"/>
      <c r="G52" s="23"/>
    </row>
    <row r="53" spans="1:7" ht="12.75">
      <c r="A53" s="21" t="s">
        <v>35</v>
      </c>
      <c r="B53" s="22">
        <f>E53+1591</f>
        <v>7578</v>
      </c>
      <c r="C53" s="22"/>
      <c r="D53" s="23">
        <f>G53-18333</f>
        <v>96</v>
      </c>
      <c r="E53" s="98">
        <v>5987</v>
      </c>
      <c r="F53" s="25"/>
      <c r="G53" s="23">
        <v>18429</v>
      </c>
    </row>
    <row r="54" spans="1:7" ht="12.75">
      <c r="A54" s="21"/>
      <c r="B54" s="22"/>
      <c r="C54" s="22"/>
      <c r="D54" s="23"/>
      <c r="E54" s="24"/>
      <c r="F54" s="25"/>
      <c r="G54" s="23"/>
    </row>
    <row r="55" spans="1:7" ht="12.75">
      <c r="A55" s="21"/>
      <c r="B55" s="22"/>
      <c r="C55" s="22"/>
      <c r="D55" s="23"/>
      <c r="E55" s="24"/>
      <c r="F55" s="25"/>
      <c r="G55" s="23"/>
    </row>
    <row r="56" spans="1:7" ht="12.75">
      <c r="A56" s="21" t="s">
        <v>36</v>
      </c>
      <c r="B56" s="27">
        <f>SUM(B50:B53)</f>
        <v>-89384</v>
      </c>
      <c r="C56" s="22"/>
      <c r="D56" s="28">
        <f>SUM(D50:D53)</f>
        <v>-506452</v>
      </c>
      <c r="E56" s="29">
        <f>SUM(E50:E53)</f>
        <v>-630241</v>
      </c>
      <c r="F56" s="25"/>
      <c r="G56" s="28">
        <f>SUM(G50:G53)</f>
        <v>-513628</v>
      </c>
    </row>
    <row r="57" spans="1:7" ht="12.75">
      <c r="A57" s="21"/>
      <c r="B57" s="22"/>
      <c r="C57" s="22"/>
      <c r="D57" s="23"/>
      <c r="E57" s="24"/>
      <c r="F57" s="25"/>
      <c r="G57" s="23"/>
    </row>
    <row r="58" spans="1:7" ht="12.75">
      <c r="A58" s="21"/>
      <c r="B58" s="22"/>
      <c r="C58" s="22"/>
      <c r="D58" s="23"/>
      <c r="E58" s="24"/>
      <c r="F58" s="25"/>
      <c r="G58" s="23"/>
    </row>
    <row r="59" spans="1:7" ht="12.75">
      <c r="A59" s="21" t="s">
        <v>37</v>
      </c>
      <c r="B59" s="22">
        <f>E59-59884</f>
        <v>25992</v>
      </c>
      <c r="C59" s="22"/>
      <c r="D59" s="23">
        <f>G59+8096</f>
        <v>95982</v>
      </c>
      <c r="E59" s="24">
        <v>85876</v>
      </c>
      <c r="F59" s="25"/>
      <c r="G59" s="23">
        <v>87886</v>
      </c>
    </row>
    <row r="60" spans="1:7" ht="12.75">
      <c r="A60" s="21"/>
      <c r="B60" s="22"/>
      <c r="C60" s="22"/>
      <c r="D60" s="30"/>
      <c r="E60" s="24"/>
      <c r="F60" s="25"/>
      <c r="G60" s="23"/>
    </row>
    <row r="61" spans="1:7" ht="22.5" customHeight="1">
      <c r="A61" s="31" t="s">
        <v>38</v>
      </c>
      <c r="B61" s="32">
        <f>SUM(B56:B59)</f>
        <v>-63392</v>
      </c>
      <c r="C61" s="33"/>
      <c r="D61" s="34">
        <f>SUM(D56:D59)</f>
        <v>-410470</v>
      </c>
      <c r="E61" s="35">
        <f>SUM(E56:E59)</f>
        <v>-544365</v>
      </c>
      <c r="F61" s="36"/>
      <c r="G61" s="34">
        <f>SUM(G56:G59)</f>
        <v>-425742</v>
      </c>
    </row>
    <row r="62" ht="12.75">
      <c r="A62" s="5"/>
    </row>
    <row r="63" ht="12.75">
      <c r="A63" s="5"/>
    </row>
    <row r="64" spans="1:7" ht="12.75">
      <c r="A64" s="5" t="s">
        <v>39</v>
      </c>
      <c r="B64" s="37"/>
      <c r="C64" s="37"/>
      <c r="D64" s="38"/>
      <c r="E64" s="37"/>
      <c r="F64" s="37"/>
      <c r="G64" s="38"/>
    </row>
    <row r="65" spans="1:7" ht="12.75">
      <c r="A65" s="5" t="s">
        <v>40</v>
      </c>
      <c r="B65" s="39">
        <f>B61/174083*100</f>
        <v>-36.41481362338654</v>
      </c>
      <c r="C65" s="40">
        <f>C61/79130*100</f>
        <v>0</v>
      </c>
      <c r="D65" s="40">
        <f>D61/171446*100</f>
        <v>-239.41649265657992</v>
      </c>
      <c r="E65" s="40">
        <f>E61/174083*100</f>
        <v>-312.70428473774007</v>
      </c>
      <c r="F65" s="41"/>
      <c r="G65" s="40">
        <f>G61/171446*100</f>
        <v>-248.32425370087375</v>
      </c>
    </row>
    <row r="68" ht="12.75">
      <c r="A68" s="5" t="s">
        <v>41</v>
      </c>
    </row>
    <row r="69" ht="12.75">
      <c r="A69" s="5" t="s">
        <v>42</v>
      </c>
    </row>
    <row r="71" ht="12.75">
      <c r="A71" s="5" t="s">
        <v>43</v>
      </c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="75" zoomScaleNormal="75" workbookViewId="0" topLeftCell="A1">
      <selection activeCell="A1" sqref="A1:F1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08" t="s">
        <v>44</v>
      </c>
      <c r="B1" s="109"/>
      <c r="C1" s="109"/>
      <c r="D1" s="109"/>
      <c r="E1" s="109"/>
      <c r="F1" s="110"/>
    </row>
    <row r="2" spans="1:6" ht="12.75">
      <c r="A2" s="115" t="s">
        <v>45</v>
      </c>
      <c r="B2" s="116"/>
      <c r="C2" s="116"/>
      <c r="D2" s="116"/>
      <c r="E2" s="116"/>
      <c r="F2" s="117"/>
    </row>
    <row r="3" spans="1:6" ht="15.75">
      <c r="A3" s="43"/>
      <c r="B3" s="44"/>
      <c r="C3" s="44"/>
      <c r="D3" s="44"/>
      <c r="E3" s="44"/>
      <c r="F3" s="44"/>
    </row>
    <row r="4" spans="1:6" ht="15.75">
      <c r="A4" s="111" t="s">
        <v>46</v>
      </c>
      <c r="B4" s="112"/>
      <c r="C4" s="112"/>
      <c r="D4" s="112"/>
      <c r="E4" s="112"/>
      <c r="F4" s="112"/>
    </row>
    <row r="5" spans="1:6" ht="12.75">
      <c r="A5" s="113" t="s">
        <v>4</v>
      </c>
      <c r="B5" s="114"/>
      <c r="C5" s="114"/>
      <c r="D5" s="114"/>
      <c r="E5" s="114"/>
      <c r="F5" s="114"/>
    </row>
    <row r="8" spans="4:6" ht="12.75">
      <c r="D8" s="47" t="s">
        <v>47</v>
      </c>
      <c r="E8" s="47"/>
      <c r="F8" s="47" t="s">
        <v>48</v>
      </c>
    </row>
    <row r="9" spans="4:6" ht="12.75">
      <c r="D9" s="9" t="s">
        <v>49</v>
      </c>
      <c r="E9" s="9"/>
      <c r="F9" s="9" t="s">
        <v>49</v>
      </c>
    </row>
    <row r="10" spans="4:6" ht="12.75">
      <c r="D10" s="48" t="s">
        <v>15</v>
      </c>
      <c r="E10" s="9"/>
      <c r="F10" s="48" t="s">
        <v>16</v>
      </c>
    </row>
    <row r="11" spans="4:6" ht="12.75">
      <c r="D11" s="9" t="s">
        <v>17</v>
      </c>
      <c r="E11" s="9"/>
      <c r="F11" s="9" t="s">
        <v>17</v>
      </c>
    </row>
    <row r="13" spans="2:6" ht="12.75">
      <c r="B13" t="s">
        <v>50</v>
      </c>
      <c r="D13" s="49">
        <v>86453</v>
      </c>
      <c r="F13" s="49">
        <v>494277</v>
      </c>
    </row>
    <row r="14" spans="4:6" ht="6" customHeight="1">
      <c r="D14" s="49"/>
      <c r="F14" s="49"/>
    </row>
    <row r="15" spans="2:6" ht="12.75">
      <c r="B15" t="s">
        <v>51</v>
      </c>
      <c r="D15" s="49">
        <v>15</v>
      </c>
      <c r="F15" s="49">
        <v>823613</v>
      </c>
    </row>
    <row r="16" spans="4:6" ht="6" customHeight="1">
      <c r="D16" s="49"/>
      <c r="F16" s="49"/>
    </row>
    <row r="17" spans="4:6" ht="6" customHeight="1">
      <c r="D17" s="49"/>
      <c r="F17" s="49"/>
    </row>
    <row r="18" spans="2:6" ht="15" customHeight="1">
      <c r="B18" t="s">
        <v>143</v>
      </c>
      <c r="D18" s="49">
        <v>70000</v>
      </c>
      <c r="F18" s="49">
        <f>70000</f>
        <v>70000</v>
      </c>
    </row>
    <row r="19" spans="4:6" ht="6" customHeight="1">
      <c r="D19" s="49"/>
      <c r="F19" s="49"/>
    </row>
    <row r="20" spans="2:6" ht="12.75">
      <c r="B20" t="s">
        <v>52</v>
      </c>
      <c r="D20" s="49">
        <v>506</v>
      </c>
      <c r="F20" s="49">
        <v>1633</v>
      </c>
    </row>
    <row r="21" spans="4:6" ht="6" customHeight="1">
      <c r="D21" s="49"/>
      <c r="F21" s="49"/>
    </row>
    <row r="22" spans="2:6" ht="13.5" customHeight="1" hidden="1">
      <c r="B22" t="s">
        <v>53</v>
      </c>
      <c r="D22" s="49">
        <v>0</v>
      </c>
      <c r="F22" s="49">
        <v>0</v>
      </c>
    </row>
    <row r="23" spans="2:6" ht="13.5" customHeight="1">
      <c r="B23" t="s">
        <v>54</v>
      </c>
      <c r="D23" s="49">
        <v>10</v>
      </c>
      <c r="F23" s="49">
        <v>0</v>
      </c>
    </row>
    <row r="24" spans="4:6" ht="4.5" customHeight="1">
      <c r="D24" s="49"/>
      <c r="F24" s="49"/>
    </row>
    <row r="25" spans="2:6" ht="12.75">
      <c r="B25" s="3" t="s">
        <v>55</v>
      </c>
      <c r="D25" s="49"/>
      <c r="F25" s="49"/>
    </row>
    <row r="26" spans="3:6" ht="18.75" customHeight="1">
      <c r="C26" s="50" t="s">
        <v>56</v>
      </c>
      <c r="D26" s="51">
        <v>3301</v>
      </c>
      <c r="F26" s="51">
        <v>15389</v>
      </c>
    </row>
    <row r="27" spans="3:6" ht="12.75" customHeight="1">
      <c r="C27" s="50" t="s">
        <v>57</v>
      </c>
      <c r="D27" s="52">
        <v>0</v>
      </c>
      <c r="F27" s="52">
        <v>260481</v>
      </c>
    </row>
    <row r="28" spans="3:6" ht="12.75" customHeight="1">
      <c r="C28" s="50" t="s">
        <v>58</v>
      </c>
      <c r="D28" s="99">
        <v>44498</v>
      </c>
      <c r="F28" s="52">
        <v>486919</v>
      </c>
    </row>
    <row r="29" spans="3:6" ht="12.75">
      <c r="C29" s="53" t="s">
        <v>59</v>
      </c>
      <c r="D29" s="52">
        <v>17194</v>
      </c>
      <c r="F29" s="52">
        <v>277229</v>
      </c>
    </row>
    <row r="30" spans="3:6" ht="4.5" customHeight="1">
      <c r="C30" s="53"/>
      <c r="D30" s="51"/>
      <c r="F30" s="51"/>
    </row>
    <row r="31" spans="3:6" ht="12.75">
      <c r="C31" s="53"/>
      <c r="D31" s="54">
        <f>SUM(D26:D30)</f>
        <v>64993</v>
      </c>
      <c r="F31" s="54">
        <f>SUM(F26:F30)</f>
        <v>1040018</v>
      </c>
    </row>
    <row r="32" spans="3:6" ht="12.75">
      <c r="C32" s="55"/>
      <c r="D32" s="49"/>
      <c r="F32" s="49"/>
    </row>
    <row r="33" spans="2:6" ht="12.75">
      <c r="B33" s="3" t="s">
        <v>60</v>
      </c>
      <c r="D33" s="49"/>
      <c r="F33" s="49"/>
    </row>
    <row r="34" spans="3:6" ht="18.75" customHeight="1">
      <c r="C34" s="53" t="s">
        <v>61</v>
      </c>
      <c r="D34" s="56">
        <v>75391</v>
      </c>
      <c r="F34" s="51">
        <v>923887</v>
      </c>
    </row>
    <row r="35" spans="3:6" ht="12.75">
      <c r="C35" s="53" t="s">
        <v>62</v>
      </c>
      <c r="D35" s="52">
        <v>574003</v>
      </c>
      <c r="F35" s="52">
        <v>1005192</v>
      </c>
    </row>
    <row r="36" spans="3:6" ht="12.75">
      <c r="C36" s="53" t="s">
        <v>35</v>
      </c>
      <c r="D36" s="52">
        <v>2832</v>
      </c>
      <c r="F36" s="52">
        <v>2958</v>
      </c>
    </row>
    <row r="37" spans="3:6" ht="6" customHeight="1">
      <c r="C37" s="53"/>
      <c r="D37" s="56"/>
      <c r="F37" s="6"/>
    </row>
    <row r="38" spans="3:6" ht="12.75">
      <c r="C38" s="53"/>
      <c r="D38" s="54">
        <f>SUM(D34:D37)</f>
        <v>652226</v>
      </c>
      <c r="F38" s="54">
        <f>SUM(F34:F37)</f>
        <v>1932037</v>
      </c>
    </row>
    <row r="39" spans="3:4" ht="12.75">
      <c r="C39" s="55"/>
      <c r="D39" s="49"/>
    </row>
    <row r="40" spans="2:6" ht="12.75">
      <c r="B40" s="3" t="s">
        <v>63</v>
      </c>
      <c r="D40" s="49">
        <f>D31-D38</f>
        <v>-587233</v>
      </c>
      <c r="F40" s="49">
        <f>F31-F38</f>
        <v>-892019</v>
      </c>
    </row>
    <row r="41" ht="9" customHeight="1">
      <c r="D41" s="49"/>
    </row>
    <row r="42" spans="4:6" ht="21.75" customHeight="1" thickBot="1">
      <c r="D42" s="57">
        <f>SUM(D13:D23)+D40</f>
        <v>-430249</v>
      </c>
      <c r="F42" s="57">
        <f>SUM(F13:F21)+F40</f>
        <v>497504</v>
      </c>
    </row>
    <row r="43" ht="13.5" thickTop="1">
      <c r="D43" s="49"/>
    </row>
    <row r="44" spans="2:4" ht="12.75">
      <c r="B44" s="5"/>
      <c r="D44" s="49"/>
    </row>
    <row r="45" spans="2:6" ht="12.75">
      <c r="B45" t="s">
        <v>64</v>
      </c>
      <c r="D45" s="49">
        <v>174083</v>
      </c>
      <c r="F45" s="49">
        <v>174083</v>
      </c>
    </row>
    <row r="46" spans="2:6" ht="12.75">
      <c r="B46" s="3" t="s">
        <v>65</v>
      </c>
      <c r="D46" s="100">
        <v>-614158</v>
      </c>
      <c r="F46" s="49">
        <v>-69779</v>
      </c>
    </row>
    <row r="47" spans="2:6" ht="12.75">
      <c r="B47" s="3" t="s">
        <v>66</v>
      </c>
      <c r="C47" s="53"/>
      <c r="D47" s="58">
        <f>D45+D46</f>
        <v>-440075</v>
      </c>
      <c r="F47" s="58">
        <f>F45+F46</f>
        <v>104304</v>
      </c>
    </row>
    <row r="48" spans="2:6" ht="12.75">
      <c r="B48" s="3"/>
      <c r="C48" s="53"/>
      <c r="D48" s="59"/>
      <c r="F48" s="59"/>
    </row>
    <row r="49" spans="2:6" ht="12.75">
      <c r="B49" t="s">
        <v>67</v>
      </c>
      <c r="D49" s="49">
        <v>5651</v>
      </c>
      <c r="F49" s="49">
        <v>91908</v>
      </c>
    </row>
    <row r="50" spans="4:6" ht="12.75">
      <c r="D50" s="49"/>
      <c r="F50" s="49"/>
    </row>
    <row r="51" spans="2:6" ht="12.75">
      <c r="B51" t="s">
        <v>68</v>
      </c>
      <c r="D51" s="49"/>
      <c r="F51" s="49"/>
    </row>
    <row r="52" spans="4:6" ht="12.75">
      <c r="D52" s="49"/>
      <c r="F52" s="49"/>
    </row>
    <row r="53" spans="3:6" ht="12.75">
      <c r="C53" s="50" t="s">
        <v>69</v>
      </c>
      <c r="D53" s="49">
        <v>180</v>
      </c>
      <c r="F53" s="49">
        <f>284977</f>
        <v>284977</v>
      </c>
    </row>
    <row r="54" spans="3:6" ht="11.25" customHeight="1">
      <c r="C54" s="50" t="s">
        <v>70</v>
      </c>
      <c r="D54" s="100">
        <v>3995</v>
      </c>
      <c r="F54" s="49">
        <f>14125+2190</f>
        <v>16315</v>
      </c>
    </row>
    <row r="55" spans="4:6" ht="21.75" customHeight="1" thickBot="1">
      <c r="D55" s="57">
        <f>SUM(D47:D54)</f>
        <v>-430249</v>
      </c>
      <c r="F55" s="57">
        <f>SUM(F47:F54)</f>
        <v>497504</v>
      </c>
    </row>
    <row r="56" ht="13.5" thickTop="1"/>
    <row r="57" spans="2:6" ht="12.75">
      <c r="B57" t="s">
        <v>71</v>
      </c>
      <c r="D57" s="60">
        <f>(D47+D49)/174083</f>
        <v>-2.4954992733351333</v>
      </c>
      <c r="E57" s="60"/>
      <c r="F57" s="60">
        <f>(F47+F49)/174083</f>
        <v>1.1271175243992808</v>
      </c>
    </row>
    <row r="60" ht="12.75" hidden="1">
      <c r="A60" s="5" t="s">
        <v>72</v>
      </c>
    </row>
    <row r="61" spans="1:4" ht="12.75" hidden="1">
      <c r="A61" s="5" t="s">
        <v>73</v>
      </c>
      <c r="D61" s="55"/>
    </row>
    <row r="63" ht="12.75">
      <c r="A63" s="5"/>
    </row>
    <row r="64" ht="12.75">
      <c r="A64" s="5"/>
    </row>
    <row r="65" ht="12.75">
      <c r="A65" s="5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75" zoomScaleNormal="75" workbookViewId="0" topLeftCell="A1">
      <selection activeCell="F31" sqref="F31"/>
    </sheetView>
  </sheetViews>
  <sheetFormatPr defaultColWidth="9.140625" defaultRowHeight="12.75"/>
  <cols>
    <col min="1" max="1" width="27.00390625" style="0" customWidth="1"/>
    <col min="2" max="2" width="10.7109375" style="0" customWidth="1"/>
    <col min="3" max="3" width="12.28125" style="0" customWidth="1"/>
    <col min="4" max="4" width="19.57421875" style="0" customWidth="1"/>
    <col min="5" max="5" width="2.00390625" style="0" customWidth="1"/>
    <col min="6" max="6" width="10.140625" style="0" customWidth="1"/>
    <col min="7" max="7" width="0.42578125" style="0" hidden="1" customWidth="1"/>
  </cols>
  <sheetData>
    <row r="1" spans="1:4" ht="15.75">
      <c r="A1" s="61"/>
      <c r="B1" s="62"/>
      <c r="C1" s="63" t="s">
        <v>44</v>
      </c>
      <c r="D1" s="62"/>
    </row>
    <row r="2" spans="1:4" ht="12.75">
      <c r="A2" s="64"/>
      <c r="B2" s="64"/>
      <c r="C2" s="65" t="s">
        <v>45</v>
      </c>
      <c r="D2" s="64"/>
    </row>
    <row r="3" spans="1:4" ht="15.75">
      <c r="A3" s="43"/>
      <c r="B3" s="44"/>
      <c r="C3" s="44"/>
      <c r="D3" s="44"/>
    </row>
    <row r="4" spans="1:6" ht="15.75">
      <c r="A4" s="43"/>
      <c r="B4" s="44"/>
      <c r="C4" s="43" t="s">
        <v>146</v>
      </c>
      <c r="D4" s="43"/>
      <c r="E4" s="44"/>
      <c r="F4" s="44"/>
    </row>
    <row r="5" spans="1:6" ht="15.75">
      <c r="A5" s="43"/>
      <c r="B5" s="44"/>
      <c r="C5" s="43" t="s">
        <v>145</v>
      </c>
      <c r="D5" s="43"/>
      <c r="E5" s="44"/>
      <c r="F5" s="44"/>
    </row>
    <row r="6" spans="1:5" ht="12.75">
      <c r="A6" s="47"/>
      <c r="B6" s="47"/>
      <c r="C6" s="45" t="s">
        <v>4</v>
      </c>
      <c r="D6" s="66"/>
      <c r="E6" s="3"/>
    </row>
    <row r="7" spans="1:6" ht="12.75">
      <c r="A7" s="45"/>
      <c r="B7" s="67"/>
      <c r="C7" s="42" t="s">
        <v>74</v>
      </c>
      <c r="D7" s="42"/>
      <c r="F7" s="68" t="s">
        <v>75</v>
      </c>
    </row>
    <row r="8" spans="1:3" ht="12.75">
      <c r="A8" s="45"/>
      <c r="B8" s="46"/>
      <c r="C8" s="46"/>
    </row>
    <row r="9" spans="1:6" ht="12.75">
      <c r="A9" s="45"/>
      <c r="B9" s="46"/>
      <c r="C9" s="46"/>
      <c r="D9" s="46" t="s">
        <v>76</v>
      </c>
      <c r="F9" s="69"/>
    </row>
    <row r="10" spans="1:6" ht="12.75">
      <c r="A10" s="45"/>
      <c r="B10" s="46"/>
      <c r="C10" s="46" t="s">
        <v>77</v>
      </c>
      <c r="D10" s="46" t="s">
        <v>78</v>
      </c>
      <c r="F10" s="46" t="s">
        <v>79</v>
      </c>
    </row>
    <row r="11" spans="1:8" ht="12.75">
      <c r="A11" s="45"/>
      <c r="B11" s="46" t="s">
        <v>64</v>
      </c>
      <c r="C11" s="46" t="s">
        <v>80</v>
      </c>
      <c r="D11" s="46" t="s">
        <v>81</v>
      </c>
      <c r="F11" s="46" t="s">
        <v>82</v>
      </c>
      <c r="H11" s="46" t="s">
        <v>83</v>
      </c>
    </row>
    <row r="12" spans="2:8" ht="12.75">
      <c r="B12" s="44" t="s">
        <v>17</v>
      </c>
      <c r="C12" s="44" t="s">
        <v>17</v>
      </c>
      <c r="D12" s="44" t="s">
        <v>17</v>
      </c>
      <c r="F12" s="44" t="s">
        <v>17</v>
      </c>
      <c r="H12" s="44" t="s">
        <v>17</v>
      </c>
    </row>
    <row r="13" spans="1:8" ht="12.75">
      <c r="A13" s="3" t="s">
        <v>84</v>
      </c>
      <c r="B13" s="70"/>
      <c r="C13" s="70"/>
      <c r="D13" s="70"/>
      <c r="E13" s="70"/>
      <c r="F13" s="70"/>
      <c r="G13" s="70"/>
      <c r="H13" s="70"/>
    </row>
    <row r="14" spans="1:8" ht="12.75">
      <c r="A14" s="71" t="s">
        <v>85</v>
      </c>
      <c r="B14" s="70"/>
      <c r="C14" s="70"/>
      <c r="D14" s="70"/>
      <c r="E14" s="70"/>
      <c r="F14" s="70"/>
      <c r="G14" s="70"/>
      <c r="H14" s="70"/>
    </row>
    <row r="15" spans="2:8" ht="12.75">
      <c r="B15" s="70"/>
      <c r="C15" s="70"/>
      <c r="D15" s="70"/>
      <c r="E15" s="70"/>
      <c r="F15" s="70"/>
      <c r="G15" s="70"/>
      <c r="H15" s="70"/>
    </row>
    <row r="16" spans="1:8" ht="12.75">
      <c r="A16" t="s">
        <v>86</v>
      </c>
      <c r="B16" s="70"/>
      <c r="C16" s="70"/>
      <c r="D16" s="70"/>
      <c r="E16" s="70"/>
      <c r="F16" s="70"/>
      <c r="G16" s="70"/>
      <c r="H16" s="70"/>
    </row>
    <row r="17" spans="1:8" ht="12.75">
      <c r="A17" t="s">
        <v>87</v>
      </c>
      <c r="B17" s="70">
        <v>174083</v>
      </c>
      <c r="C17" s="70">
        <v>70243</v>
      </c>
      <c r="D17" s="72">
        <v>-8422</v>
      </c>
      <c r="E17" s="72"/>
      <c r="F17" s="72">
        <v>-131600</v>
      </c>
      <c r="G17" s="72"/>
      <c r="H17" s="72">
        <f>SUM(B17:F17)</f>
        <v>104304</v>
      </c>
    </row>
    <row r="18" spans="2:8" ht="12.75">
      <c r="B18" s="70"/>
      <c r="C18" s="70"/>
      <c r="D18" s="72"/>
      <c r="E18" s="72"/>
      <c r="F18" s="72"/>
      <c r="G18" s="72"/>
      <c r="H18" s="72"/>
    </row>
    <row r="19" spans="1:8" ht="12.75">
      <c r="A19" t="s">
        <v>88</v>
      </c>
      <c r="B19" s="73">
        <v>0</v>
      </c>
      <c r="C19" s="73">
        <v>0</v>
      </c>
      <c r="D19" s="74">
        <v>0</v>
      </c>
      <c r="E19" s="72"/>
      <c r="F19" s="101">
        <v>-544365</v>
      </c>
      <c r="G19" s="72"/>
      <c r="H19" s="72">
        <f>SUM(B19:F19)</f>
        <v>-544365</v>
      </c>
    </row>
    <row r="20" spans="1:8" ht="12.75">
      <c r="A20" s="75"/>
      <c r="B20" s="70"/>
      <c r="C20" s="70"/>
      <c r="D20" s="72"/>
      <c r="E20" s="72"/>
      <c r="F20" s="72"/>
      <c r="G20" s="72"/>
      <c r="H20" s="72"/>
    </row>
    <row r="21" spans="1:8" ht="12.75">
      <c r="A21" t="s">
        <v>89</v>
      </c>
      <c r="B21" s="70"/>
      <c r="C21" s="70"/>
      <c r="D21" s="72"/>
      <c r="E21" s="72"/>
      <c r="F21" s="72"/>
      <c r="G21" s="72"/>
      <c r="H21" s="72"/>
    </row>
    <row r="22" spans="1:8" ht="12.75">
      <c r="A22" t="s">
        <v>90</v>
      </c>
      <c r="B22" s="70"/>
      <c r="C22" s="70"/>
      <c r="D22" s="72"/>
      <c r="E22" s="72"/>
      <c r="F22" s="72"/>
      <c r="G22" s="72"/>
      <c r="H22" s="72"/>
    </row>
    <row r="23" spans="1:8" ht="12.75">
      <c r="A23" s="75" t="s">
        <v>91</v>
      </c>
      <c r="B23" s="73">
        <v>0</v>
      </c>
      <c r="C23" s="73">
        <v>0</v>
      </c>
      <c r="D23" s="72">
        <f>-14</f>
        <v>-14</v>
      </c>
      <c r="E23" s="72"/>
      <c r="F23" s="76">
        <v>0</v>
      </c>
      <c r="G23" s="72"/>
      <c r="H23" s="72">
        <f>SUM(B23:F23)</f>
        <v>-14</v>
      </c>
    </row>
    <row r="24" spans="2:8" ht="12.75">
      <c r="B24" s="70"/>
      <c r="C24" s="70"/>
      <c r="D24" s="70"/>
      <c r="E24" s="70"/>
      <c r="F24" s="70"/>
      <c r="G24" s="70"/>
      <c r="H24" s="70"/>
    </row>
    <row r="25" spans="1:8" ht="13.5" thickBot="1">
      <c r="A25" t="s">
        <v>92</v>
      </c>
      <c r="B25" s="77">
        <f>SUM(B16:B23)</f>
        <v>174083</v>
      </c>
      <c r="C25" s="77">
        <f>SUM(C16:C23)</f>
        <v>70243</v>
      </c>
      <c r="D25" s="78">
        <f>SUM(D16:D24)</f>
        <v>-8436</v>
      </c>
      <c r="E25" s="77"/>
      <c r="F25" s="78">
        <f>SUM(F16:F23)</f>
        <v>-675965</v>
      </c>
      <c r="G25" s="70"/>
      <c r="H25" s="79">
        <f>SUM(B25:F25)</f>
        <v>-440075</v>
      </c>
    </row>
    <row r="26" spans="1:8" ht="13.5" thickTop="1">
      <c r="A26" s="80"/>
      <c r="B26" s="70"/>
      <c r="C26" s="70"/>
      <c r="D26" s="70"/>
      <c r="E26" s="70"/>
      <c r="F26" s="70"/>
      <c r="G26" s="70"/>
      <c r="H26" s="70"/>
    </row>
    <row r="27" spans="1:8" ht="12.75">
      <c r="A27" s="3" t="s">
        <v>84</v>
      </c>
      <c r="B27" s="70"/>
      <c r="C27" s="70"/>
      <c r="D27" s="70"/>
      <c r="E27" s="70"/>
      <c r="F27" s="70"/>
      <c r="G27" s="70"/>
      <c r="H27" s="70"/>
    </row>
    <row r="28" spans="1:8" ht="12.75">
      <c r="A28" s="71" t="s">
        <v>93</v>
      </c>
      <c r="B28" s="70"/>
      <c r="C28" s="70"/>
      <c r="D28" s="70"/>
      <c r="E28" s="70"/>
      <c r="F28" s="70"/>
      <c r="G28" s="70"/>
      <c r="H28" s="70"/>
    </row>
    <row r="29" spans="2:8" ht="12.75">
      <c r="B29" s="70"/>
      <c r="C29" s="70"/>
      <c r="D29" s="70"/>
      <c r="E29" s="70"/>
      <c r="F29" s="70"/>
      <c r="G29" s="70"/>
      <c r="H29" s="70"/>
    </row>
    <row r="30" spans="1:8" ht="12.75">
      <c r="A30" t="s">
        <v>86</v>
      </c>
      <c r="B30" s="70"/>
      <c r="C30" s="70"/>
      <c r="D30" s="70"/>
      <c r="E30" s="70"/>
      <c r="F30" s="70"/>
      <c r="G30" s="70"/>
      <c r="H30" s="70"/>
    </row>
    <row r="31" spans="1:8" ht="12.75">
      <c r="A31" t="s">
        <v>94</v>
      </c>
      <c r="B31" s="70">
        <v>158258</v>
      </c>
      <c r="C31" s="70">
        <v>2108</v>
      </c>
      <c r="D31" s="70">
        <v>8948</v>
      </c>
      <c r="E31" s="70"/>
      <c r="F31" s="70">
        <v>299156</v>
      </c>
      <c r="G31" s="70"/>
      <c r="H31" s="70">
        <f>SUM(B31:F31)</f>
        <v>468470</v>
      </c>
    </row>
    <row r="32" spans="2:8" ht="12.75">
      <c r="B32" s="70"/>
      <c r="C32" s="70"/>
      <c r="D32" s="70"/>
      <c r="E32" s="70"/>
      <c r="F32" s="70"/>
      <c r="G32" s="70"/>
      <c r="H32" s="70"/>
    </row>
    <row r="33" spans="1:8" ht="12.75">
      <c r="A33" t="s">
        <v>89</v>
      </c>
      <c r="B33" s="70"/>
      <c r="C33" s="70"/>
      <c r="D33" s="70"/>
      <c r="E33" s="70"/>
      <c r="F33" s="70"/>
      <c r="G33" s="70"/>
      <c r="H33" s="70"/>
    </row>
    <row r="34" spans="1:8" ht="12.75">
      <c r="A34" t="s">
        <v>90</v>
      </c>
      <c r="B34" s="70"/>
      <c r="C34" s="70"/>
      <c r="D34" s="70"/>
      <c r="E34" s="70"/>
      <c r="F34" s="70"/>
      <c r="G34" s="70"/>
      <c r="H34" s="70"/>
    </row>
    <row r="35" spans="1:8" ht="12.75">
      <c r="A35" s="75" t="s">
        <v>91</v>
      </c>
      <c r="B35" s="70"/>
      <c r="C35" s="70"/>
      <c r="D35" s="70">
        <v>2</v>
      </c>
      <c r="E35" s="70"/>
      <c r="F35" s="70"/>
      <c r="G35" s="70"/>
      <c r="H35" s="81">
        <f>SUM(B35:F35)</f>
        <v>2</v>
      </c>
    </row>
    <row r="36" spans="1:8" ht="12.75">
      <c r="A36" s="75" t="s">
        <v>95</v>
      </c>
      <c r="B36" s="70"/>
      <c r="C36" s="70"/>
      <c r="D36" s="70"/>
      <c r="E36" s="70"/>
      <c r="F36" s="70"/>
      <c r="G36" s="70"/>
      <c r="H36" s="70"/>
    </row>
    <row r="37" spans="1:8" ht="12.75">
      <c r="A37" t="s">
        <v>96</v>
      </c>
      <c r="B37" s="70"/>
      <c r="C37" s="70"/>
      <c r="D37" s="81">
        <f>-17372</f>
        <v>-17372</v>
      </c>
      <c r="E37" s="70"/>
      <c r="F37" s="70"/>
      <c r="G37" s="70"/>
      <c r="H37" s="81">
        <f>SUM(B37:F37)</f>
        <v>-17372</v>
      </c>
    </row>
    <row r="38" spans="2:8" ht="12.75">
      <c r="B38" s="70"/>
      <c r="C38" s="70"/>
      <c r="D38" s="70"/>
      <c r="E38" s="70"/>
      <c r="F38" s="70"/>
      <c r="G38" s="70"/>
      <c r="H38" s="70"/>
    </row>
    <row r="39" spans="1:8" ht="12.75">
      <c r="A39" t="s">
        <v>97</v>
      </c>
      <c r="B39" s="70">
        <v>15825</v>
      </c>
      <c r="C39" s="55">
        <v>69630</v>
      </c>
      <c r="D39" s="73">
        <v>0</v>
      </c>
      <c r="E39" s="70"/>
      <c r="F39" s="73">
        <v>0</v>
      </c>
      <c r="G39" s="70"/>
      <c r="H39" s="70">
        <f>SUM(B39:F39)</f>
        <v>85455</v>
      </c>
    </row>
    <row r="40" spans="1:8" ht="12.75">
      <c r="A40" t="s">
        <v>98</v>
      </c>
      <c r="B40" s="70"/>
      <c r="C40" s="55"/>
      <c r="D40" s="70"/>
      <c r="E40" s="70"/>
      <c r="F40" s="70"/>
      <c r="G40" s="70"/>
      <c r="H40" s="70"/>
    </row>
    <row r="41" spans="2:8" ht="12.75">
      <c r="B41" s="70"/>
      <c r="C41" s="55"/>
      <c r="D41" s="70"/>
      <c r="E41" s="70"/>
      <c r="F41" s="70"/>
      <c r="G41" s="70"/>
      <c r="H41" s="70"/>
    </row>
    <row r="42" spans="1:8" ht="12.75">
      <c r="A42" t="s">
        <v>99</v>
      </c>
      <c r="B42" s="73">
        <v>0</v>
      </c>
      <c r="C42" s="73">
        <v>0</v>
      </c>
      <c r="D42" s="73">
        <v>0</v>
      </c>
      <c r="E42" s="70"/>
      <c r="F42" s="81">
        <v>-425742</v>
      </c>
      <c r="G42" s="81"/>
      <c r="H42" s="81">
        <f>SUM(B42:F42)</f>
        <v>-425742</v>
      </c>
    </row>
    <row r="43" spans="1:11" ht="12.75">
      <c r="A43" s="75"/>
      <c r="B43" s="70"/>
      <c r="C43" s="70"/>
      <c r="D43" s="70"/>
      <c r="E43" s="70"/>
      <c r="F43" s="81"/>
      <c r="G43" s="81"/>
      <c r="H43" s="81"/>
      <c r="K43" s="82"/>
    </row>
    <row r="44" spans="1:11" ht="12.75">
      <c r="A44" t="s">
        <v>100</v>
      </c>
      <c r="B44" s="70"/>
      <c r="C44" s="70"/>
      <c r="D44" s="70"/>
      <c r="E44" s="70"/>
      <c r="F44" s="81"/>
      <c r="G44" s="81"/>
      <c r="H44" s="81"/>
      <c r="K44" s="82"/>
    </row>
    <row r="45" spans="1:11" ht="12.75">
      <c r="A45" t="s">
        <v>101</v>
      </c>
      <c r="B45" s="70"/>
      <c r="C45" s="70"/>
      <c r="D45" s="70"/>
      <c r="E45" s="70"/>
      <c r="F45" s="81">
        <v>-5014</v>
      </c>
      <c r="G45" s="81"/>
      <c r="H45" s="81">
        <f>SUM(B45:F45)</f>
        <v>-5014</v>
      </c>
      <c r="K45" s="82"/>
    </row>
    <row r="46" spans="2:8" ht="12.75">
      <c r="B46" s="70"/>
      <c r="C46" s="70"/>
      <c r="D46" s="55"/>
      <c r="E46" s="70"/>
      <c r="F46" s="70"/>
      <c r="G46" s="70"/>
      <c r="H46" s="55"/>
    </row>
    <row r="47" spans="1:8" ht="12.75">
      <c r="A47" t="s">
        <v>102</v>
      </c>
      <c r="B47" s="73">
        <v>0</v>
      </c>
      <c r="C47" s="83">
        <v>-1495</v>
      </c>
      <c r="D47" s="73">
        <v>0</v>
      </c>
      <c r="E47" s="70"/>
      <c r="F47" s="73">
        <v>0</v>
      </c>
      <c r="G47" s="70"/>
      <c r="H47" s="55">
        <f>SUM(B47:F47)</f>
        <v>-1495</v>
      </c>
    </row>
    <row r="48" spans="2:8" ht="12.75">
      <c r="B48" s="70"/>
      <c r="C48" s="70"/>
      <c r="D48" s="70"/>
      <c r="E48" s="70"/>
      <c r="F48" s="70"/>
      <c r="G48" s="70"/>
      <c r="H48" s="70"/>
    </row>
    <row r="49" spans="1:8" ht="13.5" thickBot="1">
      <c r="A49" t="s">
        <v>103</v>
      </c>
      <c r="B49" s="77">
        <f>SUM(B30:B48)</f>
        <v>174083</v>
      </c>
      <c r="C49" s="77">
        <f>SUM(C30:C48)</f>
        <v>70243</v>
      </c>
      <c r="D49" s="84">
        <f>SUM(D30:D48)</f>
        <v>-8422</v>
      </c>
      <c r="E49" s="84"/>
      <c r="F49" s="84">
        <f>SUM(F30:F48)</f>
        <v>-131600</v>
      </c>
      <c r="G49" s="70"/>
      <c r="H49" s="77">
        <f>SUM(H30:H48)</f>
        <v>104304</v>
      </c>
    </row>
    <row r="50" spans="1:8" ht="13.5" thickTop="1">
      <c r="A50" s="80"/>
      <c r="B50" s="70"/>
      <c r="C50" s="70"/>
      <c r="D50" s="70"/>
      <c r="E50" s="70"/>
      <c r="F50" s="70"/>
      <c r="G50" s="70"/>
      <c r="H50" s="70"/>
    </row>
    <row r="51" spans="2:8" ht="12.75">
      <c r="B51" s="70"/>
      <c r="C51" s="70"/>
      <c r="D51" s="70"/>
      <c r="E51" s="70"/>
      <c r="F51" s="70"/>
      <c r="G51" s="70"/>
      <c r="H51" s="70"/>
    </row>
    <row r="52" ht="12.75" hidden="1">
      <c r="A52" s="5" t="s">
        <v>104</v>
      </c>
    </row>
    <row r="53" spans="1:3" ht="12.75" hidden="1">
      <c r="A53" s="5" t="s">
        <v>105</v>
      </c>
      <c r="C53" s="55"/>
    </row>
  </sheetData>
  <printOptions/>
  <pageMargins left="0.75" right="0.75" top="0.51" bottom="0.48" header="0.5" footer="0.5"/>
  <pageSetup fitToHeight="1" fitToWidth="1" horizontalDpi="600" verticalDpi="600" orientation="portrait" paperSize="9" scale="96" r:id="rId1"/>
  <headerFooter alignWithMargins="0">
    <oddHeader>&amp;R&amp;"Arial,Bold"&amp;12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H11" sqref="H11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1" t="s">
        <v>0</v>
      </c>
    </row>
    <row r="2" ht="12.75">
      <c r="A2" s="3" t="s">
        <v>1</v>
      </c>
    </row>
    <row r="3" ht="12.75">
      <c r="A3" s="3"/>
    </row>
    <row r="4" spans="1:5" ht="12.75">
      <c r="A4" s="5" t="s">
        <v>106</v>
      </c>
      <c r="B4" s="5"/>
      <c r="C4" s="5"/>
      <c r="D4" s="5"/>
      <c r="E4" s="5"/>
    </row>
    <row r="5" spans="1:5" ht="12.75">
      <c r="A5" s="5" t="s">
        <v>107</v>
      </c>
      <c r="B5" s="5"/>
      <c r="C5" s="5"/>
      <c r="D5" s="5"/>
      <c r="E5" s="5"/>
    </row>
    <row r="6" spans="1:5" ht="12.75">
      <c r="A6" s="5" t="s">
        <v>4</v>
      </c>
      <c r="B6" s="5"/>
      <c r="C6" s="5"/>
      <c r="D6" s="5"/>
      <c r="E6" s="5"/>
    </row>
    <row r="7" spans="7:10" ht="12.75">
      <c r="G7" s="85">
        <v>2002</v>
      </c>
      <c r="H7" s="47"/>
      <c r="I7" s="47"/>
      <c r="J7" s="47"/>
    </row>
    <row r="8" spans="7:9" ht="12.75">
      <c r="G8" s="86" t="s">
        <v>108</v>
      </c>
      <c r="H8" s="87" t="s">
        <v>109</v>
      </c>
      <c r="I8" s="87" t="s">
        <v>109</v>
      </c>
    </row>
    <row r="9" spans="7:9" ht="12.75">
      <c r="G9" s="86" t="s">
        <v>110</v>
      </c>
      <c r="H9" s="87" t="s">
        <v>110</v>
      </c>
      <c r="I9" s="87" t="s">
        <v>110</v>
      </c>
    </row>
    <row r="10" spans="7:9" ht="12.75">
      <c r="G10" s="88">
        <v>37529</v>
      </c>
      <c r="H10" s="89" t="s">
        <v>15</v>
      </c>
      <c r="I10" s="89" t="s">
        <v>16</v>
      </c>
    </row>
    <row r="11" spans="7:9" ht="12.75">
      <c r="G11" s="86" t="s">
        <v>111</v>
      </c>
      <c r="H11" s="87" t="s">
        <v>17</v>
      </c>
      <c r="I11" s="87" t="s">
        <v>17</v>
      </c>
    </row>
    <row r="12" spans="8:9" ht="12.75">
      <c r="H12" s="70"/>
      <c r="I12" s="70"/>
    </row>
    <row r="13" spans="1:9" ht="12.75">
      <c r="A13" t="s">
        <v>112</v>
      </c>
      <c r="G13" s="90">
        <v>18157476.800000004</v>
      </c>
      <c r="H13" s="55">
        <v>-636228</v>
      </c>
      <c r="I13" s="55">
        <v>-532057</v>
      </c>
    </row>
    <row r="14" spans="1:9" ht="12.75">
      <c r="A14" t="s">
        <v>113</v>
      </c>
      <c r="H14" s="55"/>
      <c r="I14" s="55"/>
    </row>
    <row r="15" spans="8:9" ht="12.75">
      <c r="H15" s="55"/>
      <c r="I15" s="55"/>
    </row>
    <row r="16" spans="1:9" ht="12.75">
      <c r="A16" t="s">
        <v>114</v>
      </c>
      <c r="G16" s="90">
        <v>3519102.199038375</v>
      </c>
      <c r="H16" s="55">
        <v>96812</v>
      </c>
      <c r="I16" s="55">
        <f>49786</f>
        <v>49786</v>
      </c>
    </row>
    <row r="17" spans="1:9" ht="12.75">
      <c r="A17" t="s">
        <v>115</v>
      </c>
      <c r="G17" s="90">
        <v>12426134.481680587</v>
      </c>
      <c r="H17" s="55">
        <f>-95755</f>
        <v>-95755</v>
      </c>
      <c r="I17" s="55">
        <f>79580</f>
        <v>79580</v>
      </c>
    </row>
    <row r="18" spans="8:9" ht="12.75">
      <c r="H18" s="55"/>
      <c r="I18" s="55"/>
    </row>
    <row r="19" spans="1:9" ht="12.75">
      <c r="A19" t="s">
        <v>144</v>
      </c>
      <c r="G19" s="91">
        <v>34102713.48071897</v>
      </c>
      <c r="H19" s="92">
        <f>SUM(H13:H17)</f>
        <v>-635171</v>
      </c>
      <c r="I19" s="92">
        <f>SUM(I13:I17)</f>
        <v>-402691</v>
      </c>
    </row>
    <row r="20" spans="8:9" ht="12.75">
      <c r="H20" s="55"/>
      <c r="I20" s="55"/>
    </row>
    <row r="21" spans="1:9" ht="12.75">
      <c r="A21" t="s">
        <v>116</v>
      </c>
      <c r="H21" s="55"/>
      <c r="I21" s="55"/>
    </row>
    <row r="22" spans="1:9" ht="12.75">
      <c r="A22" t="s">
        <v>117</v>
      </c>
      <c r="G22" s="90">
        <v>-337693309.9468568</v>
      </c>
      <c r="H22" s="55">
        <v>545320</v>
      </c>
      <c r="I22" s="55">
        <f>-95861</f>
        <v>-95861</v>
      </c>
    </row>
    <row r="23" spans="1:9" ht="12.75">
      <c r="A23" t="s">
        <v>118</v>
      </c>
      <c r="G23" s="90">
        <v>13448199.433237415</v>
      </c>
      <c r="H23" s="55">
        <v>56263</v>
      </c>
      <c r="I23" s="55">
        <v>160152</v>
      </c>
    </row>
    <row r="24" spans="7:9" ht="12.75">
      <c r="G24" s="90"/>
      <c r="H24" s="55"/>
      <c r="I24" s="55"/>
    </row>
    <row r="25" spans="1:9" ht="13.5" thickBot="1">
      <c r="A25" t="s">
        <v>119</v>
      </c>
      <c r="G25" s="84">
        <v>-290142397.0329004</v>
      </c>
      <c r="H25" s="93">
        <f>SUM(H19:H23)</f>
        <v>-33588</v>
      </c>
      <c r="I25" s="93">
        <f>SUM(I19:I23)</f>
        <v>-338400</v>
      </c>
    </row>
    <row r="26" spans="8:9" ht="13.5" thickTop="1">
      <c r="H26" s="55"/>
      <c r="I26" s="55"/>
    </row>
    <row r="27" spans="1:9" ht="12.75">
      <c r="A27" t="s">
        <v>120</v>
      </c>
      <c r="H27" s="55"/>
      <c r="I27" s="55"/>
    </row>
    <row r="28" spans="1:9" ht="12.75">
      <c r="A28" t="s">
        <v>121</v>
      </c>
      <c r="B28" s="75"/>
      <c r="G28" s="90"/>
      <c r="H28" s="55">
        <v>4029</v>
      </c>
      <c r="I28" s="94">
        <v>5582</v>
      </c>
    </row>
    <row r="29" spans="1:9" ht="12.75">
      <c r="A29" t="s">
        <v>122</v>
      </c>
      <c r="B29" s="75"/>
      <c r="G29" s="90"/>
      <c r="H29" s="55">
        <v>-4118</v>
      </c>
      <c r="I29" s="55">
        <v>-9405</v>
      </c>
    </row>
    <row r="30" spans="1:9" ht="12.75">
      <c r="A30" t="s">
        <v>123</v>
      </c>
      <c r="B30" s="75"/>
      <c r="G30" s="90"/>
      <c r="H30" s="55">
        <v>2229</v>
      </c>
      <c r="I30" s="94">
        <f>111</f>
        <v>111</v>
      </c>
    </row>
    <row r="31" spans="1:9" ht="12.75">
      <c r="A31" t="s">
        <v>124</v>
      </c>
      <c r="B31" s="75"/>
      <c r="G31" s="90"/>
      <c r="H31" s="55">
        <f>-2782</f>
        <v>-2782</v>
      </c>
      <c r="I31" s="94">
        <f>2782</f>
        <v>2782</v>
      </c>
    </row>
    <row r="32" spans="1:9" ht="12.75">
      <c r="A32" t="s">
        <v>125</v>
      </c>
      <c r="B32" s="75"/>
      <c r="G32" s="90"/>
      <c r="H32" s="55">
        <v>-59</v>
      </c>
      <c r="I32" s="94">
        <v>0</v>
      </c>
    </row>
    <row r="33" spans="1:9" ht="12.75">
      <c r="A33" t="s">
        <v>126</v>
      </c>
      <c r="B33" s="75"/>
      <c r="G33" s="90"/>
      <c r="H33" s="55">
        <v>0</v>
      </c>
      <c r="I33" s="94">
        <v>-506</v>
      </c>
    </row>
    <row r="34" spans="1:9" ht="12.75">
      <c r="A34" t="s">
        <v>127</v>
      </c>
      <c r="B34" s="75"/>
      <c r="G34" s="90"/>
      <c r="H34" s="55">
        <v>33894</v>
      </c>
      <c r="I34" s="55">
        <v>31124</v>
      </c>
    </row>
    <row r="35" spans="2:9" ht="12.75">
      <c r="B35" s="75"/>
      <c r="G35" s="90"/>
      <c r="H35" s="55"/>
      <c r="I35" s="55"/>
    </row>
    <row r="36" spans="1:9" ht="12.75">
      <c r="A36" t="s">
        <v>128</v>
      </c>
      <c r="B36" s="75"/>
      <c r="G36" s="95" t="e">
        <v>#REF!</v>
      </c>
      <c r="H36" s="93">
        <f>SUM(H28:H34)</f>
        <v>33193</v>
      </c>
      <c r="I36" s="93">
        <f>SUM(I28:I34)</f>
        <v>29688</v>
      </c>
    </row>
    <row r="37" spans="8:9" ht="12.75">
      <c r="H37" s="55"/>
      <c r="I37" s="55"/>
    </row>
    <row r="38" spans="1:9" ht="12.75">
      <c r="A38" t="s">
        <v>129</v>
      </c>
      <c r="H38" s="55"/>
      <c r="I38" s="55"/>
    </row>
    <row r="39" spans="1:9" ht="12.75">
      <c r="A39" t="s">
        <v>130</v>
      </c>
      <c r="H39" s="55">
        <v>0</v>
      </c>
      <c r="I39" s="55">
        <f>-5014</f>
        <v>-5014</v>
      </c>
    </row>
    <row r="40" spans="1:9" ht="12.75">
      <c r="A40" t="s">
        <v>131</v>
      </c>
      <c r="H40" s="55">
        <f>-128</f>
        <v>-128</v>
      </c>
      <c r="I40" s="55">
        <v>0</v>
      </c>
    </row>
    <row r="41" spans="1:9" ht="12.75">
      <c r="A41" t="s">
        <v>132</v>
      </c>
      <c r="B41" s="75"/>
      <c r="G41" s="90" t="e">
        <v>#REF!</v>
      </c>
      <c r="H41" s="55">
        <v>1904</v>
      </c>
      <c r="I41" s="55">
        <v>57269</v>
      </c>
    </row>
    <row r="42" spans="1:9" ht="12.75">
      <c r="A42" t="s">
        <v>133</v>
      </c>
      <c r="B42" s="75"/>
      <c r="G42" s="90"/>
      <c r="H42" s="55">
        <v>0</v>
      </c>
      <c r="I42" s="55">
        <v>-1495</v>
      </c>
    </row>
    <row r="43" spans="1:9" ht="12.75">
      <c r="A43" t="s">
        <v>134</v>
      </c>
      <c r="B43" s="75"/>
      <c r="G43" s="90"/>
      <c r="H43" s="55">
        <v>0</v>
      </c>
      <c r="I43" s="55">
        <v>85455</v>
      </c>
    </row>
    <row r="44" spans="2:9" ht="12.75">
      <c r="B44" s="75"/>
      <c r="G44" s="90"/>
      <c r="H44" s="55"/>
      <c r="I44" s="55"/>
    </row>
    <row r="45" spans="1:9" ht="12.75">
      <c r="A45" t="s">
        <v>135</v>
      </c>
      <c r="B45" s="75"/>
      <c r="G45" s="95" t="e">
        <v>#REF!</v>
      </c>
      <c r="H45" s="93">
        <f>SUM(H39:H43)</f>
        <v>1776</v>
      </c>
      <c r="I45" s="93">
        <f>SUM(I39:I44)</f>
        <v>136215</v>
      </c>
    </row>
    <row r="46" spans="8:9" ht="12.75">
      <c r="H46" s="55"/>
      <c r="I46" s="55"/>
    </row>
    <row r="47" spans="1:9" ht="12.75">
      <c r="A47" t="s">
        <v>136</v>
      </c>
      <c r="G47" s="90" t="e">
        <v>#REF!</v>
      </c>
      <c r="H47" s="55">
        <f>H25+H36+H45</f>
        <v>1381</v>
      </c>
      <c r="I47" s="55">
        <f>I25+I36+I45</f>
        <v>-172497</v>
      </c>
    </row>
    <row r="48" spans="8:9" ht="12.75">
      <c r="H48" s="55"/>
      <c r="I48" s="55"/>
    </row>
    <row r="49" spans="8:9" ht="12.75">
      <c r="H49" s="55"/>
      <c r="I49" s="55"/>
    </row>
    <row r="50" spans="1:9" ht="12.75">
      <c r="A50" t="s">
        <v>137</v>
      </c>
      <c r="G50" s="90">
        <v>151537773</v>
      </c>
      <c r="H50" s="55">
        <v>-20959</v>
      </c>
      <c r="I50" s="55">
        <v>151538</v>
      </c>
    </row>
    <row r="51" spans="7:9" ht="12.75">
      <c r="G51" s="90"/>
      <c r="H51" s="55"/>
      <c r="I51" s="55"/>
    </row>
    <row r="52" spans="1:9" ht="12.75">
      <c r="A52" t="s">
        <v>138</v>
      </c>
      <c r="G52" s="90">
        <v>-13185.989010987047</v>
      </c>
      <c r="H52" s="55">
        <v>-6</v>
      </c>
      <c r="I52" s="55">
        <v>0</v>
      </c>
    </row>
    <row r="53" spans="7:9" ht="12.75">
      <c r="G53" s="96"/>
      <c r="H53" s="22"/>
      <c r="I53" s="22"/>
    </row>
    <row r="54" spans="1:9" ht="13.5" thickBot="1">
      <c r="A54" t="s">
        <v>139</v>
      </c>
      <c r="G54" s="84" t="e">
        <v>#REF!</v>
      </c>
      <c r="H54" s="78">
        <f>SUM(H47:H52)</f>
        <v>-19584</v>
      </c>
      <c r="I54" s="78">
        <f>SUM(I47:I52)</f>
        <v>-20959</v>
      </c>
    </row>
    <row r="55" ht="13.5" thickTop="1"/>
    <row r="57" ht="12.75">
      <c r="A57" t="s">
        <v>140</v>
      </c>
    </row>
    <row r="58" ht="12.75">
      <c r="A58" t="s">
        <v>141</v>
      </c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PSCIT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sazmi</dc:creator>
  <cp:keywords/>
  <dc:description/>
  <cp:lastModifiedBy>1</cp:lastModifiedBy>
  <cp:lastPrinted>2006-02-24T03:17:21Z</cp:lastPrinted>
  <dcterms:created xsi:type="dcterms:W3CDTF">2006-02-19T08:27:49Z</dcterms:created>
  <dcterms:modified xsi:type="dcterms:W3CDTF">2006-02-24T08:17:32Z</dcterms:modified>
  <cp:category/>
  <cp:version/>
  <cp:contentType/>
  <cp:contentStatus/>
</cp:coreProperties>
</file>